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40" windowHeight="11952"/>
  </bookViews>
  <sheets>
    <sheet name="do zatwierdzenia do Ministra" sheetId="2" r:id="rId1"/>
    <sheet name="Arkusz1" sheetId="1" r:id="rId2"/>
    <sheet name="Arkusz3" sheetId="3" r:id="rId3"/>
  </sheets>
  <definedNames>
    <definedName name="_xlnm._FilterDatabase" localSheetId="1" hidden="1">Arkusz1!#REF!</definedName>
  </definedNames>
  <calcPr calcId="125725"/>
</workbook>
</file>

<file path=xl/calcChain.xml><?xml version="1.0" encoding="utf-8"?>
<calcChain xmlns="http://schemas.openxmlformats.org/spreadsheetml/2006/main">
  <c r="C12" i="2"/>
  <c r="G72"/>
  <c r="F72"/>
  <c r="E72"/>
  <c r="G60"/>
  <c r="F60"/>
  <c r="D60"/>
  <c r="C88"/>
  <c r="C86"/>
  <c r="C84"/>
  <c r="C82"/>
  <c r="C80"/>
  <c r="C78"/>
  <c r="C76"/>
  <c r="C70"/>
  <c r="C60"/>
  <c r="C58"/>
  <c r="G57"/>
  <c r="F57"/>
  <c r="E57"/>
  <c r="D45"/>
  <c r="E40"/>
  <c r="G34"/>
  <c r="F34"/>
  <c r="E34"/>
  <c r="G29"/>
  <c r="F29"/>
  <c r="E29"/>
  <c r="E28" s="1"/>
  <c r="C75"/>
  <c r="C74"/>
  <c r="C69"/>
  <c r="C68"/>
  <c r="C66"/>
  <c r="C65"/>
  <c r="C63"/>
  <c r="C62"/>
  <c r="C61"/>
  <c r="C56"/>
  <c r="C55"/>
  <c r="C52"/>
  <c r="C51"/>
  <c r="C50"/>
  <c r="C49"/>
  <c r="C48"/>
  <c r="C46"/>
  <c r="C44"/>
  <c r="C43"/>
  <c r="C42"/>
  <c r="C39"/>
  <c r="C38"/>
  <c r="C32"/>
  <c r="D73"/>
  <c r="D72" s="1"/>
  <c r="D67"/>
  <c r="C67" s="1"/>
  <c r="D64"/>
  <c r="C64" s="1"/>
  <c r="D53"/>
  <c r="C53" s="1"/>
  <c r="D41"/>
  <c r="C41" s="1"/>
  <c r="D37"/>
  <c r="C37" s="1"/>
  <c r="D29"/>
  <c r="C35"/>
  <c r="C30"/>
  <c r="C29" s="1"/>
  <c r="C18"/>
  <c r="C21"/>
  <c r="C19"/>
  <c r="C15"/>
  <c r="C14"/>
  <c r="G47"/>
  <c r="G45" s="1"/>
  <c r="G40" s="1"/>
  <c r="F47"/>
  <c r="F45" s="1"/>
  <c r="F40" s="1"/>
  <c r="G28" l="1"/>
  <c r="F28"/>
  <c r="C47"/>
  <c r="D40"/>
  <c r="C45"/>
  <c r="C73"/>
  <c r="C72" s="1"/>
  <c r="C34"/>
  <c r="D57"/>
  <c r="C40"/>
  <c r="C57"/>
  <c r="D34"/>
  <c r="C8"/>
  <c r="D28" l="1"/>
  <c r="C28"/>
</calcChain>
</file>

<file path=xl/sharedStrings.xml><?xml version="1.0" encoding="utf-8"?>
<sst xmlns="http://schemas.openxmlformats.org/spreadsheetml/2006/main" count="94" uniqueCount="93">
  <si>
    <t>DZIAł</t>
  </si>
  <si>
    <t>TREŚĆ</t>
  </si>
  <si>
    <t>ROZDZIAŁ</t>
  </si>
  <si>
    <t>Pozostałe zadania w zakresie kultury</t>
  </si>
  <si>
    <t>Ochrona zabytków i opieka nad zabytkami</t>
  </si>
  <si>
    <t>Dział</t>
  </si>
  <si>
    <t>Rozdz.</t>
  </si>
  <si>
    <t>§2840</t>
  </si>
  <si>
    <t>§2730</t>
  </si>
  <si>
    <t>§2240</t>
  </si>
  <si>
    <t>§2250</t>
  </si>
  <si>
    <t xml:space="preserve">TEATRY </t>
  </si>
  <si>
    <t>Teatr Wielki - Opera Narodowa w Warszawie</t>
  </si>
  <si>
    <t>Teatr Wielki im St. Moniuszki w Poznaniu</t>
  </si>
  <si>
    <t>FILHARMONIE, ORKIESTRY, CHÓRY, KAPELE</t>
  </si>
  <si>
    <t>Filharmonia im. W. Lutosławskiego we Wrocławiu</t>
  </si>
  <si>
    <t xml:space="preserve"> CENTRA KULTURY I SZTUKI</t>
  </si>
  <si>
    <t>Instytut Adama Mickiewicza w Warszawie</t>
  </si>
  <si>
    <t xml:space="preserve">Narodowe Centrum Kultury w Warszawie </t>
  </si>
  <si>
    <t>Instytut Książki w Krakowie</t>
  </si>
  <si>
    <t>POZOSTAŁE INSTYTUCJE KULTURY</t>
  </si>
  <si>
    <t>Instytut Teatralny Warszawa</t>
  </si>
  <si>
    <t>Narodowy Instytut Audiowizualny</t>
  </si>
  <si>
    <t>Instytut Muzyki i Tańca w Warszawie</t>
  </si>
  <si>
    <t>Żydowski Instytut Historyczny</t>
  </si>
  <si>
    <t>Europejskie Centrum Solidarności w Gdańsku</t>
  </si>
  <si>
    <t>MUZEA</t>
  </si>
  <si>
    <t>Muzeum Narodowe w Warszawie</t>
  </si>
  <si>
    <t>Państwowe Muzeum na Majdanku</t>
  </si>
  <si>
    <t>Muzeum Łazienki Królewskie w Warszawie</t>
  </si>
  <si>
    <t>Muzeum Pałac w Wilanowie</t>
  </si>
  <si>
    <t>Muzeum Historii Polski w Warszawie</t>
  </si>
  <si>
    <t>Dom Rodzinny Ojca Świętego Jana Pawła II w Wadowicach</t>
  </si>
  <si>
    <t>Muzeum Literatury im. Adama Mickiewicza</t>
  </si>
  <si>
    <t>Muzeum Narodowe we Wrocławiu</t>
  </si>
  <si>
    <t>Filharmonia Zielonogórska im. T. Bairda</t>
  </si>
  <si>
    <t>dofinansowanie zadań bieżących objętych mecenatem państwa w ramach programu :Kultura Interwencje" realizowanego w ramach zadań własnych NCK</t>
  </si>
  <si>
    <t>realizacja konferencji eksperckiej dla przedstawicieli państw Grupy Wyszechradzkiej dot. Digitalizacji dziedzictwa kulturowego</t>
  </si>
  <si>
    <t>program własny "Muzyczne białe plamy"</t>
  </si>
  <si>
    <t>projekt "Polskie miejsca pamięci"</t>
  </si>
  <si>
    <t>realizacja dwóch spektakli : K. Meyera 'Cyberiada" oraz M. Weinberga "The Portrait"</t>
  </si>
  <si>
    <t>Realizacja działań związanych z Rokiem Witolda Lutosławskiego</t>
  </si>
  <si>
    <t>wspieranie wydarzeń Roku Lutosławskiego organizowanych przez podmioty zagraniczne na zasadzie współorganizacji tych przedsięwzięć przez Instytut</t>
  </si>
  <si>
    <t>Nowa ekspozycja w Muzeum J. I. Kraszewskiego w Dreźnie</t>
  </si>
  <si>
    <t>zorganizowanie wystawy czasowej o Błogosławionym Janie Pawle II podczas Światowej Konferencji UNESCO</t>
  </si>
  <si>
    <t>Realizacja Koncertu Orkiestry Filharmoników Izraelskich w ramach obchodów 70. rocznicy Powstania w Getcie Warszawskim</t>
  </si>
  <si>
    <t>Kontynuacja współpracy z Muzeum Kerczeńskim</t>
  </si>
  <si>
    <t>organizacja przez Instytut Książki w roku 2013 II Światowego Kongresu Tłumaczy Literatury Polskiej oraz wręczenie e jego ramach nagród Transatlantyk</t>
  </si>
  <si>
    <t>Obsługa nowego programu dotacyjnego NCK - "Kultura - Interwencje"</t>
  </si>
  <si>
    <t>działania początkowe kampanii społeczno - edukacyjnej pt. "Styczeń wolności związanej ze 150. rocznicą wybuchu Powstania Styczniowego"</t>
  </si>
  <si>
    <t>produkcję i nagranie płyty zespołu Zakopower z orkiestrą symfoniczną, a także koncert z wizualizacjami transmitowany w TVP</t>
  </si>
  <si>
    <t xml:space="preserve">Obchody upamiętnienia ofiar holocaustu w 70. rocznicę wybuchu Powstania w Getcie Warszawskim </t>
  </si>
  <si>
    <t>kontynuacja i rozbudowa portalu edukacyjnego dzieje.pl</t>
  </si>
  <si>
    <t>konserwacja i rekonstrukcja zbioru witraży należącego do zbiorów Muzeum Narodowego we Wrocławiu</t>
  </si>
  <si>
    <t>utworzenie stypendium w ramach którego na okres 12 miesięcy oddelegowana będzie osoba do pracy w Fundacji Genshagen. (w tym na odpłacenie składek na ubezpieczenia i zaliczki na podatek dochodowy od stypendium)</t>
  </si>
  <si>
    <t>Muzea</t>
  </si>
  <si>
    <t xml:space="preserve">Biblioteki  </t>
  </si>
  <si>
    <t xml:space="preserve">Pozostałe instytucje kultury </t>
  </si>
  <si>
    <t xml:space="preserve">Centra kultury i sztuki  </t>
  </si>
  <si>
    <t xml:space="preserve">Galerie i biura wystaw artystycznych </t>
  </si>
  <si>
    <t xml:space="preserve">Domy i ośrodki kultury, świetlice i kluby </t>
  </si>
  <si>
    <t xml:space="preserve">Filharmonie, orkiestry, chóry i kapele </t>
  </si>
  <si>
    <t xml:space="preserve">Teatry </t>
  </si>
  <si>
    <t xml:space="preserve">realizacja XXII Festiwalu Smyczkowego "Mistrzowie Polskiej Wiolinistyki" </t>
  </si>
  <si>
    <t xml:space="preserve">w tym: realizacja Międzynarodowego Festiwalu Muzycznego "Dni Muzyki nad Odrą" </t>
  </si>
  <si>
    <t>w tym: grant dla Młodzieżowej Orkiestry UE</t>
  </si>
  <si>
    <t>w tym:  środki na stypendia - Gaude Polonia i Młoda Polska</t>
  </si>
  <si>
    <t>w tym: organizacja wystąpienia Polski jako Honotowego Gościa XX Jubileuszu Forum Wydawców we Lwowie w formie przygotowania stoiska narodowego oraz programu literackiego z udzialem polskich autorów na ww. forum</t>
  </si>
  <si>
    <t>w tym: dofinansowanie zadań bieżących objętych mecenatem państwa w ramach programu :Kultura- media audiowizualne" realizowanego w ramach zadań własnych NInA</t>
  </si>
  <si>
    <t>w tym: Przygotowanie do wystawy Muzeum Narodowe w Pekinie - "Skarby z kraju Chopina"  - opracowanie planu realizacji wystawy która odbędzie się w 2015 r.</t>
  </si>
  <si>
    <t>wydanie płyty Aleksandry Kurzak "bel Raggio Rossini Arias"</t>
  </si>
  <si>
    <t>WPR Kultura+</t>
  </si>
  <si>
    <t>Zadania z zakresu mecenatu państwa</t>
  </si>
  <si>
    <t>Cz. 24 - KULTURA  I  OCHRONA  DZIEDZICTWA  NARODOWEGO</t>
  </si>
  <si>
    <t>Dz. 921 - Kultura i ochrona dziedzictwa narodowego</t>
  </si>
  <si>
    <t>Rada Ochrony Pamięci Walk i Męczeństwa</t>
  </si>
  <si>
    <t xml:space="preserve"> I N S T Y T U C J E  I  P O Z O S T A Ł E  O S O B Y  P R A W N E</t>
  </si>
  <si>
    <t>realizacja projektów animacyjnych</t>
  </si>
  <si>
    <t>w tym: Realizacja wystawy "Polska sztuka wobec Holokaustu"</t>
  </si>
  <si>
    <t>w tym: na finansowanie lub dofinansowywanie prac remontowych i konserwatorskich obiektów zabytkowych</t>
  </si>
  <si>
    <t>Organizacja konferencji ICOMOS</t>
  </si>
  <si>
    <t>Dotacje celowe na wydatki bieżące 2013</t>
  </si>
  <si>
    <t>Organizacja w roku bieżącym we Wrocławiu  Kongresu ISPA</t>
  </si>
  <si>
    <t>wydanie książki poświęconej artystycznej i intelektualnej twórczości A. Wirtha</t>
  </si>
  <si>
    <t>na finansowanie lub dofinansowywanie prac remontowych i konserwatorskich obiektów zabytkowych</t>
  </si>
  <si>
    <t>kontynuacja prac nad wystawą stałą poświęconą Solidarności</t>
  </si>
  <si>
    <t>z tego *:</t>
  </si>
  <si>
    <t xml:space="preserve">*/ Rozporządzenie Ministra Finansów z dnia 2.03.2010 r. w sprawie szczegółowej klasyfikacji dochodów, wydatków, przychodów i rozchodów oraz środków pochodzących ze źródeł zagranicznych (Dz. U. z 2010 r. nr 38, poz. 207 ze zm.)
</t>
  </si>
  <si>
    <t>§ 2240 - Dotacje celowe przekazane z budżetu państwa dla państwowej instytucji kultury na dofinansowanie zadań bieżących objętych mecenatem państwa, wykonywanych w ramach programów ministra właściwego do spraw kultury i ochrony dziedzictwa narodowego przez samorządowe instytucje kultury</t>
  </si>
  <si>
    <t>§ 2250 - Dotacje celowe przekazane z budżetu państwa dla państwowej instytucji kultury na dofinansowanie zadań bieżących objętych mecenatem państwa, wykonywanych w ramach programów ministra właściwego do spraw kultury i ochrony dziedzictwa narodowego przez jednostki niezaliczane do sektora finansów publicznych</t>
  </si>
  <si>
    <t>§ 2730 - Dotacje celowe z budżetu na finansowanie lub dofinansowanie prac remontowych i konserwatorskich obiektów zabytkowych, przekazane jednostkom zaliczanym do sektora finansów publicznych</t>
  </si>
  <si>
    <t>§ 2840 - Dotacja celowa z budżetu państwa na finansowanie lub dofinansowanie ustawowo określonych zadań bieżących realizowanych przez pozostałe jednostki sektora finansów publicznych</t>
  </si>
  <si>
    <t>dotacje dla stowarzyszeń  na czasopisma poświęcone  historii kresów południowo-wschodnich, poruszające problematykę katyńską, poświęcone losom żołnierzy Armii Krajowej oraz martyrologii polskich zesłańców w Rosji i ZSRR represjonowanych przez reżim stalinowski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</si>
</sst>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7" fillId="0" borderId="0" xfId="0" applyFont="1"/>
    <xf numFmtId="0" fontId="1" fillId="2" borderId="0" xfId="0" applyFont="1" applyFill="1" applyAlignment="1"/>
    <xf numFmtId="0" fontId="1" fillId="2" borderId="0" xfId="0" applyFont="1" applyFill="1" applyBorder="1"/>
    <xf numFmtId="0" fontId="3" fillId="2" borderId="0" xfId="0" applyFont="1" applyFill="1" applyBorder="1"/>
    <xf numFmtId="0" fontId="7" fillId="2" borderId="0" xfId="0" applyFont="1" applyFill="1"/>
    <xf numFmtId="3" fontId="3" fillId="2" borderId="5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right" vertical="center"/>
    </xf>
    <xf numFmtId="3" fontId="1" fillId="2" borderId="9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30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3" fontId="11" fillId="2" borderId="27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3" fontId="1" fillId="2" borderId="26" xfId="0" applyNumberFormat="1" applyFont="1" applyFill="1" applyBorder="1" applyAlignment="1">
      <alignment vertical="center"/>
    </xf>
    <xf numFmtId="0" fontId="3" fillId="2" borderId="0" xfId="0" applyFont="1" applyFill="1" applyBorder="1" applyAlignment="1"/>
    <xf numFmtId="0" fontId="1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1" fillId="2" borderId="0" xfId="0" applyFont="1" applyFill="1"/>
    <xf numFmtId="0" fontId="1" fillId="2" borderId="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top"/>
    </xf>
    <xf numFmtId="0" fontId="1" fillId="2" borderId="16" xfId="0" applyFont="1" applyFill="1" applyBorder="1"/>
    <xf numFmtId="3" fontId="1" fillId="2" borderId="4" xfId="0" applyNumberFormat="1" applyFont="1" applyFill="1" applyBorder="1"/>
    <xf numFmtId="3" fontId="3" fillId="2" borderId="4" xfId="0" applyNumberFormat="1" applyFont="1" applyFill="1" applyBorder="1"/>
    <xf numFmtId="0" fontId="1" fillId="2" borderId="17" xfId="0" applyFont="1" applyFill="1" applyBorder="1"/>
    <xf numFmtId="0" fontId="1" fillId="2" borderId="11" xfId="0" applyFont="1" applyFill="1" applyBorder="1"/>
    <xf numFmtId="0" fontId="1" fillId="2" borderId="8" xfId="0" applyFont="1" applyFill="1" applyBorder="1"/>
    <xf numFmtId="0" fontId="1" fillId="2" borderId="7" xfId="0" applyFont="1" applyFill="1" applyBorder="1"/>
    <xf numFmtId="0" fontId="3" fillId="2" borderId="20" xfId="0" applyFont="1" applyFill="1" applyBorder="1"/>
    <xf numFmtId="3" fontId="3" fillId="2" borderId="21" xfId="0" applyNumberFormat="1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20" xfId="0" applyFont="1" applyFill="1" applyBorder="1"/>
    <xf numFmtId="3" fontId="1" fillId="2" borderId="21" xfId="0" applyNumberFormat="1" applyFont="1" applyFill="1" applyBorder="1"/>
    <xf numFmtId="0" fontId="3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/>
    <xf numFmtId="3" fontId="1" fillId="2" borderId="22" xfId="0" applyNumberFormat="1" applyFont="1" applyFill="1" applyBorder="1"/>
    <xf numFmtId="0" fontId="3" fillId="2" borderId="2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9" xfId="0" applyFont="1" applyFill="1" applyBorder="1"/>
    <xf numFmtId="0" fontId="1" fillId="2" borderId="24" xfId="0" applyFont="1" applyFill="1" applyBorder="1" applyAlignment="1">
      <alignment horizontal="center"/>
    </xf>
    <xf numFmtId="0" fontId="8" fillId="2" borderId="25" xfId="0" applyFont="1" applyFill="1" applyBorder="1"/>
    <xf numFmtId="0" fontId="7" fillId="2" borderId="6" xfId="0" applyFont="1" applyFill="1" applyBorder="1"/>
    <xf numFmtId="0" fontId="3" fillId="2" borderId="2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2" fillId="2" borderId="9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3" fontId="1" fillId="2" borderId="19" xfId="0" applyNumberFormat="1" applyFont="1" applyFill="1" applyBorder="1"/>
    <xf numFmtId="3" fontId="1" fillId="2" borderId="9" xfId="0" applyNumberFormat="1" applyFont="1" applyFill="1" applyBorder="1"/>
    <xf numFmtId="0" fontId="7" fillId="2" borderId="14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2" xfId="0" applyFont="1" applyFill="1" applyBorder="1"/>
    <xf numFmtId="3" fontId="3" fillId="2" borderId="18" xfId="0" applyNumberFormat="1" applyFont="1" applyFill="1" applyBorder="1"/>
    <xf numFmtId="0" fontId="3" fillId="2" borderId="5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wrapText="1"/>
    </xf>
    <xf numFmtId="0" fontId="7" fillId="2" borderId="2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0" fillId="0" borderId="0" xfId="0" applyBorder="1" applyAlignment="1"/>
    <xf numFmtId="0" fontId="7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1" fillId="2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"/>
  <sheetViews>
    <sheetView tabSelected="1" workbookViewId="0">
      <selection activeCell="F17" sqref="F17:G17"/>
    </sheetView>
  </sheetViews>
  <sheetFormatPr defaultColWidth="9" defaultRowHeight="13.2"/>
  <cols>
    <col min="1" max="1" width="9" style="5"/>
    <col min="2" max="2" width="55.19921875" style="5" customWidth="1"/>
    <col min="3" max="3" width="18" style="5" customWidth="1"/>
    <col min="4" max="4" width="11.69921875" style="5" customWidth="1"/>
    <col min="5" max="5" width="12" style="5" customWidth="1"/>
    <col min="6" max="6" width="14.19921875" style="5" customWidth="1"/>
    <col min="7" max="7" width="13.3984375" style="5" customWidth="1"/>
    <col min="8" max="16384" width="9" style="5"/>
  </cols>
  <sheetData>
    <row r="1" spans="1:7">
      <c r="A1" s="5" t="s">
        <v>73</v>
      </c>
    </row>
    <row r="2" spans="1:7" ht="15" customHeight="1">
      <c r="A2" s="24" t="s">
        <v>74</v>
      </c>
      <c r="B2" s="2"/>
      <c r="C2" s="26"/>
      <c r="D2" s="26"/>
      <c r="G2" s="24"/>
    </row>
    <row r="3" spans="1:7" ht="15" customHeight="1">
      <c r="A3" s="24"/>
      <c r="B3" s="2"/>
      <c r="C3" s="26"/>
      <c r="D3" s="26"/>
      <c r="G3" s="24"/>
    </row>
    <row r="4" spans="1:7" s="27" customFormat="1" ht="15" customHeight="1">
      <c r="A4" s="50" t="s">
        <v>0</v>
      </c>
      <c r="B4" s="103"/>
      <c r="C4" s="100" t="s">
        <v>81</v>
      </c>
      <c r="D4" s="94"/>
      <c r="E4" s="106"/>
      <c r="F4" s="94"/>
      <c r="G4" s="95"/>
    </row>
    <row r="5" spans="1:7" s="27" customFormat="1" ht="15" customHeight="1">
      <c r="A5" s="28"/>
      <c r="B5" s="104"/>
      <c r="C5" s="101"/>
      <c r="D5" s="106"/>
      <c r="E5" s="106"/>
      <c r="F5" s="95"/>
      <c r="G5" s="95"/>
    </row>
    <row r="6" spans="1:7" s="27" customFormat="1" ht="30.75" customHeight="1" thickBot="1">
      <c r="A6" s="29" t="s">
        <v>2</v>
      </c>
      <c r="B6" s="105"/>
      <c r="C6" s="102"/>
      <c r="D6" s="106"/>
      <c r="E6" s="106"/>
      <c r="F6" s="95"/>
      <c r="G6" s="95"/>
    </row>
    <row r="7" spans="1:7" s="27" customFormat="1" ht="5.25" customHeight="1">
      <c r="A7" s="30"/>
      <c r="B7" s="3"/>
      <c r="C7" s="31"/>
      <c r="D7" s="96"/>
      <c r="E7" s="97"/>
      <c r="F7" s="96"/>
      <c r="G7" s="96"/>
    </row>
    <row r="8" spans="1:7" s="27" customFormat="1" ht="15" customHeight="1">
      <c r="A8" s="86">
        <v>921</v>
      </c>
      <c r="B8" s="4"/>
      <c r="C8" s="32">
        <f>C10+C12</f>
        <v>313886626</v>
      </c>
      <c r="D8" s="97"/>
      <c r="E8" s="97"/>
      <c r="F8" s="96"/>
      <c r="G8" s="96"/>
    </row>
    <row r="9" spans="1:7" s="27" customFormat="1" ht="6" customHeight="1" thickBot="1">
      <c r="A9" s="33"/>
      <c r="B9" s="34"/>
      <c r="C9" s="35"/>
      <c r="D9" s="97"/>
      <c r="E9" s="97"/>
      <c r="F9" s="96"/>
      <c r="G9" s="96"/>
    </row>
    <row r="10" spans="1:7" s="27" customFormat="1" ht="15" customHeight="1" thickTop="1">
      <c r="A10" s="87">
        <v>92122</v>
      </c>
      <c r="B10" s="88" t="s">
        <v>75</v>
      </c>
      <c r="C10" s="89">
        <v>850000</v>
      </c>
      <c r="D10" s="96"/>
      <c r="E10" s="97"/>
      <c r="F10" s="96"/>
      <c r="G10" s="96"/>
    </row>
    <row r="11" spans="1:7" s="27" customFormat="1" ht="60.75" customHeight="1">
      <c r="A11" s="47"/>
      <c r="B11" s="93" t="s">
        <v>92</v>
      </c>
      <c r="C11" s="49"/>
      <c r="D11" s="98"/>
      <c r="E11" s="99"/>
      <c r="F11" s="99"/>
      <c r="G11" s="99"/>
    </row>
    <row r="12" spans="1:7" s="27" customFormat="1" ht="15" customHeight="1">
      <c r="A12" s="42"/>
      <c r="B12" s="37" t="s">
        <v>72</v>
      </c>
      <c r="C12" s="38">
        <f>C13+C14+C15+C16+C17+C18+C19+C20+C21+C22</f>
        <v>313036626</v>
      </c>
      <c r="D12" s="96"/>
      <c r="E12" s="96"/>
      <c r="F12" s="96"/>
      <c r="G12" s="96"/>
    </row>
    <row r="13" spans="1:7" s="27" customFormat="1" ht="15" customHeight="1">
      <c r="A13" s="43">
        <v>92105</v>
      </c>
      <c r="B13" s="44" t="s">
        <v>3</v>
      </c>
      <c r="C13" s="41">
        <v>34500000</v>
      </c>
      <c r="D13" s="111"/>
      <c r="E13" s="111"/>
      <c r="F13" s="111"/>
      <c r="G13" s="111"/>
    </row>
    <row r="14" spans="1:7" s="27" customFormat="1" ht="15" customHeight="1">
      <c r="A14" s="43">
        <v>92106</v>
      </c>
      <c r="B14" s="44" t="s">
        <v>62</v>
      </c>
      <c r="C14" s="41">
        <f>15500000-2394600</f>
        <v>13105400</v>
      </c>
      <c r="D14" s="111"/>
      <c r="E14" s="111"/>
      <c r="F14" s="111"/>
      <c r="G14" s="111"/>
    </row>
    <row r="15" spans="1:7" s="27" customFormat="1" ht="15" customHeight="1">
      <c r="A15" s="39">
        <v>92108</v>
      </c>
      <c r="B15" s="40" t="s">
        <v>61</v>
      </c>
      <c r="C15" s="41">
        <f>1500000-620000</f>
        <v>880000</v>
      </c>
      <c r="D15" s="111"/>
      <c r="E15" s="111"/>
      <c r="F15" s="111"/>
      <c r="G15" s="111"/>
    </row>
    <row r="16" spans="1:7" s="27" customFormat="1" ht="15" customHeight="1">
      <c r="A16" s="39">
        <v>92109</v>
      </c>
      <c r="B16" s="40" t="s">
        <v>60</v>
      </c>
      <c r="C16" s="41">
        <v>8000000</v>
      </c>
      <c r="D16" s="111"/>
      <c r="E16" s="111"/>
      <c r="F16" s="111"/>
      <c r="G16" s="111"/>
    </row>
    <row r="17" spans="1:7" s="27" customFormat="1" ht="15" customHeight="1">
      <c r="A17" s="28">
        <v>92110</v>
      </c>
      <c r="B17" s="36" t="s">
        <v>59</v>
      </c>
      <c r="C17" s="41">
        <v>5000000</v>
      </c>
      <c r="D17" s="111"/>
      <c r="E17" s="111"/>
      <c r="F17" s="111"/>
      <c r="G17" s="111"/>
    </row>
    <row r="18" spans="1:7" s="27" customFormat="1" ht="15" customHeight="1">
      <c r="A18" s="43">
        <v>92113</v>
      </c>
      <c r="B18" s="44" t="s">
        <v>58</v>
      </c>
      <c r="C18" s="45">
        <f>53037000-7628914-60000</f>
        <v>45348086</v>
      </c>
      <c r="D18" s="111"/>
      <c r="E18" s="111"/>
      <c r="F18" s="111"/>
      <c r="G18" s="111"/>
    </row>
    <row r="19" spans="1:7" s="27" customFormat="1" ht="15" customHeight="1">
      <c r="A19" s="43">
        <v>92114</v>
      </c>
      <c r="B19" s="44" t="s">
        <v>57</v>
      </c>
      <c r="C19" s="41">
        <f>35900000-8204000</f>
        <v>27696000</v>
      </c>
      <c r="D19" s="111"/>
      <c r="E19" s="111"/>
      <c r="F19" s="111"/>
      <c r="G19" s="111"/>
    </row>
    <row r="20" spans="1:7" s="27" customFormat="1" ht="15" customHeight="1">
      <c r="A20" s="43">
        <v>92116</v>
      </c>
      <c r="B20" s="44" t="s">
        <v>56</v>
      </c>
      <c r="C20" s="83">
        <v>67800000</v>
      </c>
      <c r="D20" s="111"/>
      <c r="E20" s="111"/>
      <c r="F20" s="111"/>
      <c r="G20" s="111"/>
    </row>
    <row r="21" spans="1:7" s="27" customFormat="1" ht="15" customHeight="1">
      <c r="A21" s="43">
        <v>92118</v>
      </c>
      <c r="B21" s="44" t="s">
        <v>55</v>
      </c>
      <c r="C21" s="45">
        <f>31200000-2052860</f>
        <v>29147140</v>
      </c>
      <c r="D21" s="111"/>
      <c r="E21" s="111"/>
      <c r="F21" s="111"/>
      <c r="G21" s="111"/>
    </row>
    <row r="22" spans="1:7" s="27" customFormat="1" ht="15" customHeight="1">
      <c r="A22" s="43">
        <v>92120</v>
      </c>
      <c r="B22" s="40" t="s">
        <v>4</v>
      </c>
      <c r="C22" s="41">
        <v>81560000</v>
      </c>
      <c r="D22" s="111"/>
      <c r="E22" s="111"/>
      <c r="F22" s="111"/>
      <c r="G22" s="111"/>
    </row>
    <row r="23" spans="1:7" s="3" customFormat="1" ht="5.25" customHeight="1">
      <c r="A23" s="47"/>
      <c r="B23" s="48"/>
      <c r="C23" s="84"/>
      <c r="D23" s="111"/>
      <c r="E23" s="111"/>
      <c r="F23" s="111"/>
      <c r="G23" s="111"/>
    </row>
    <row r="24" spans="1:7" ht="15" customHeight="1">
      <c r="A24" s="2"/>
      <c r="B24" s="2"/>
      <c r="C24" s="2"/>
      <c r="D24" s="25"/>
      <c r="E24" s="25"/>
      <c r="F24" s="25"/>
      <c r="G24" s="25"/>
    </row>
    <row r="25" spans="1:7" ht="15" customHeight="1">
      <c r="A25" s="50" t="s">
        <v>5</v>
      </c>
      <c r="B25" s="46" t="s">
        <v>1</v>
      </c>
      <c r="C25" s="100" t="s">
        <v>81</v>
      </c>
      <c r="D25" s="51" t="s">
        <v>86</v>
      </c>
      <c r="E25" s="77"/>
      <c r="F25" s="52"/>
      <c r="G25" s="85"/>
    </row>
    <row r="26" spans="1:7" ht="15" customHeight="1">
      <c r="A26" s="28" t="s">
        <v>6</v>
      </c>
      <c r="B26" s="28"/>
      <c r="C26" s="101"/>
      <c r="D26" s="53" t="s">
        <v>7</v>
      </c>
      <c r="E26" s="53" t="s">
        <v>8</v>
      </c>
      <c r="F26" s="53" t="s">
        <v>9</v>
      </c>
      <c r="G26" s="53" t="s">
        <v>10</v>
      </c>
    </row>
    <row r="27" spans="1:7" ht="15" customHeight="1" thickBot="1">
      <c r="A27" s="28"/>
      <c r="B27" s="28"/>
      <c r="C27" s="102"/>
      <c r="D27" s="54"/>
      <c r="E27" s="54"/>
      <c r="F27" s="54"/>
      <c r="G27" s="54"/>
    </row>
    <row r="28" spans="1:7" s="57" customFormat="1" ht="40.5" customHeight="1">
      <c r="A28" s="55">
        <v>921</v>
      </c>
      <c r="B28" s="56" t="s">
        <v>76</v>
      </c>
      <c r="C28" s="6">
        <f>C29+C34+C40+C57+C72</f>
        <v>71297374</v>
      </c>
      <c r="D28" s="6">
        <f t="shared" ref="D28:G28" si="0">D29+D34+D40+D57+D72</f>
        <v>30877374</v>
      </c>
      <c r="E28" s="6">
        <f t="shared" si="0"/>
        <v>5420000</v>
      </c>
      <c r="F28" s="6">
        <f t="shared" si="0"/>
        <v>17500000</v>
      </c>
      <c r="G28" s="6">
        <f t="shared" si="0"/>
        <v>17500000</v>
      </c>
    </row>
    <row r="29" spans="1:7" s="59" customFormat="1" ht="13.8">
      <c r="A29" s="61">
        <v>92106</v>
      </c>
      <c r="B29" s="62" t="s">
        <v>11</v>
      </c>
      <c r="C29" s="7">
        <f>C30+C32</f>
        <v>2394600</v>
      </c>
      <c r="D29" s="7">
        <f>D30+D32</f>
        <v>2394600</v>
      </c>
      <c r="E29" s="7">
        <f t="shared" ref="E29:G29" si="1">E30+E32</f>
        <v>0</v>
      </c>
      <c r="F29" s="7">
        <f t="shared" si="1"/>
        <v>0</v>
      </c>
      <c r="G29" s="7">
        <f t="shared" si="1"/>
        <v>0</v>
      </c>
    </row>
    <row r="30" spans="1:7" s="64" customFormat="1" ht="22.5" customHeight="1">
      <c r="A30" s="60"/>
      <c r="B30" s="63" t="s">
        <v>12</v>
      </c>
      <c r="C30" s="9">
        <f>SUM(D30:G30)</f>
        <v>1914600</v>
      </c>
      <c r="D30" s="9">
        <v>1914600</v>
      </c>
      <c r="E30" s="9"/>
      <c r="F30" s="9"/>
      <c r="G30" s="9"/>
    </row>
    <row r="31" spans="1:7" s="67" customFormat="1" ht="26.4">
      <c r="A31" s="65"/>
      <c r="B31" s="66" t="s">
        <v>45</v>
      </c>
      <c r="C31" s="15"/>
      <c r="D31" s="15"/>
      <c r="E31" s="15"/>
      <c r="F31" s="15"/>
      <c r="G31" s="15"/>
    </row>
    <row r="32" spans="1:7" s="57" customFormat="1" ht="24.75" customHeight="1">
      <c r="A32" s="60"/>
      <c r="B32" s="63" t="s">
        <v>13</v>
      </c>
      <c r="C32" s="9">
        <f>SUM(D32:G32)</f>
        <v>480000</v>
      </c>
      <c r="D32" s="9">
        <v>480000</v>
      </c>
      <c r="E32" s="9"/>
      <c r="F32" s="9"/>
      <c r="G32" s="9"/>
    </row>
    <row r="33" spans="1:7" s="67" customFormat="1" ht="26.4">
      <c r="A33" s="65"/>
      <c r="B33" s="66" t="s">
        <v>40</v>
      </c>
      <c r="C33" s="15"/>
      <c r="D33" s="15"/>
      <c r="E33" s="15"/>
      <c r="F33" s="15"/>
      <c r="G33" s="15"/>
    </row>
    <row r="34" spans="1:7" s="59" customFormat="1" ht="13.8">
      <c r="A34" s="61">
        <v>92108</v>
      </c>
      <c r="B34" s="62" t="s">
        <v>14</v>
      </c>
      <c r="C34" s="7">
        <f>C35+C37</f>
        <v>620000</v>
      </c>
      <c r="D34" s="7">
        <f>D35+D37</f>
        <v>620000</v>
      </c>
      <c r="E34" s="7">
        <f t="shared" ref="E34:G34" si="2">E35+E37</f>
        <v>0</v>
      </c>
      <c r="F34" s="7">
        <f t="shared" si="2"/>
        <v>0</v>
      </c>
      <c r="G34" s="7">
        <f t="shared" si="2"/>
        <v>0</v>
      </c>
    </row>
    <row r="35" spans="1:7" s="57" customFormat="1" ht="26.25" customHeight="1">
      <c r="A35" s="60"/>
      <c r="B35" s="68" t="s">
        <v>15</v>
      </c>
      <c r="C35" s="17">
        <f>SUM(D35:G35)</f>
        <v>400000</v>
      </c>
      <c r="D35" s="17">
        <v>400000</v>
      </c>
      <c r="E35" s="17"/>
      <c r="F35" s="17"/>
      <c r="G35" s="17"/>
    </row>
    <row r="36" spans="1:7" s="67" customFormat="1" ht="15.75" customHeight="1">
      <c r="A36" s="65"/>
      <c r="B36" s="66" t="s">
        <v>82</v>
      </c>
      <c r="C36" s="16"/>
      <c r="D36" s="16"/>
      <c r="E36" s="16"/>
      <c r="F36" s="16"/>
      <c r="G36" s="16"/>
    </row>
    <row r="37" spans="1:7" s="57" customFormat="1" ht="24.75" customHeight="1">
      <c r="A37" s="60"/>
      <c r="B37" s="68" t="s">
        <v>35</v>
      </c>
      <c r="C37" s="17">
        <f>SUM(D37:G37)</f>
        <v>220000</v>
      </c>
      <c r="D37" s="17">
        <f>D38+D39</f>
        <v>220000</v>
      </c>
      <c r="E37" s="17"/>
      <c r="F37" s="17"/>
      <c r="G37" s="17"/>
    </row>
    <row r="38" spans="1:7" s="67" customFormat="1" ht="26.25" customHeight="1">
      <c r="A38" s="69"/>
      <c r="B38" s="70" t="s">
        <v>64</v>
      </c>
      <c r="C38" s="12">
        <f>SUM(D38:G38)</f>
        <v>150000</v>
      </c>
      <c r="D38" s="12">
        <v>150000</v>
      </c>
      <c r="E38" s="12"/>
      <c r="F38" s="12"/>
      <c r="G38" s="12"/>
    </row>
    <row r="39" spans="1:7" s="67" customFormat="1" ht="24.75" customHeight="1">
      <c r="A39" s="69"/>
      <c r="B39" s="66" t="s">
        <v>63</v>
      </c>
      <c r="C39" s="12">
        <f>SUM(D39:G39)</f>
        <v>70000</v>
      </c>
      <c r="D39" s="12">
        <v>70000</v>
      </c>
      <c r="E39" s="12"/>
      <c r="F39" s="12"/>
      <c r="G39" s="12"/>
    </row>
    <row r="40" spans="1:7" s="59" customFormat="1" ht="13.8">
      <c r="A40" s="61">
        <v>92113</v>
      </c>
      <c r="B40" s="62" t="s">
        <v>16</v>
      </c>
      <c r="C40" s="18">
        <f>C41+C45+C53</f>
        <v>33605914</v>
      </c>
      <c r="D40" s="18">
        <f>D41+D45+D53</f>
        <v>13605914</v>
      </c>
      <c r="E40" s="18">
        <f t="shared" ref="E40:G40" si="3">E41+E45+E53</f>
        <v>0</v>
      </c>
      <c r="F40" s="18">
        <f t="shared" si="3"/>
        <v>10000000</v>
      </c>
      <c r="G40" s="18">
        <f t="shared" si="3"/>
        <v>10000000</v>
      </c>
    </row>
    <row r="41" spans="1:7" s="57" customFormat="1" ht="29.25" customHeight="1">
      <c r="A41" s="60"/>
      <c r="B41" s="63" t="s">
        <v>17</v>
      </c>
      <c r="C41" s="9">
        <f>SUM(D41:G41)</f>
        <v>3741414</v>
      </c>
      <c r="D41" s="17">
        <f>D42+D43+D44</f>
        <v>3741414</v>
      </c>
      <c r="E41" s="17"/>
      <c r="F41" s="17"/>
      <c r="G41" s="17"/>
    </row>
    <row r="42" spans="1:7" s="13" customFormat="1" ht="31.5" customHeight="1">
      <c r="A42" s="71"/>
      <c r="B42" s="72" t="s">
        <v>65</v>
      </c>
      <c r="C42" s="12">
        <f>SUM(D42:G42)</f>
        <v>75000</v>
      </c>
      <c r="D42" s="12">
        <v>75000</v>
      </c>
      <c r="E42" s="12"/>
      <c r="F42" s="12"/>
      <c r="G42" s="12"/>
    </row>
    <row r="43" spans="1:7" s="13" customFormat="1" ht="52.5" customHeight="1">
      <c r="A43" s="60"/>
      <c r="B43" s="73" t="s">
        <v>54</v>
      </c>
      <c r="C43" s="12">
        <f t="shared" ref="C43:C44" si="4">SUM(D43:G43)</f>
        <v>166414</v>
      </c>
      <c r="D43" s="12">
        <v>166414</v>
      </c>
      <c r="E43" s="12"/>
      <c r="F43" s="12"/>
      <c r="G43" s="12"/>
    </row>
    <row r="44" spans="1:7" s="13" customFormat="1" ht="42" customHeight="1">
      <c r="A44" s="60"/>
      <c r="B44" s="66" t="s">
        <v>42</v>
      </c>
      <c r="C44" s="12">
        <f t="shared" si="4"/>
        <v>3500000</v>
      </c>
      <c r="D44" s="15">
        <v>3500000</v>
      </c>
      <c r="E44" s="15"/>
      <c r="F44" s="15"/>
      <c r="G44" s="15"/>
    </row>
    <row r="45" spans="1:7" s="57" customFormat="1" ht="31.5" customHeight="1">
      <c r="A45" s="60"/>
      <c r="B45" s="75" t="s">
        <v>18</v>
      </c>
      <c r="C45" s="9">
        <f>SUM(D45:G45)</f>
        <v>27672500</v>
      </c>
      <c r="D45" s="19">
        <f>SUM(D46:D52)</f>
        <v>7672500</v>
      </c>
      <c r="E45" s="19"/>
      <c r="F45" s="19">
        <f t="shared" ref="F45:G45" si="5">SUM(F46:F52)</f>
        <v>10000000</v>
      </c>
      <c r="G45" s="19">
        <f t="shared" si="5"/>
        <v>10000000</v>
      </c>
    </row>
    <row r="46" spans="1:7" s="13" customFormat="1" ht="39.75" customHeight="1">
      <c r="A46" s="71"/>
      <c r="B46" s="70" t="s">
        <v>66</v>
      </c>
      <c r="C46" s="12">
        <f t="shared" ref="C46:C52" si="6">SUM(D46:G46)</f>
        <v>5842000</v>
      </c>
      <c r="D46" s="12">
        <v>5842000</v>
      </c>
      <c r="E46" s="12"/>
      <c r="F46" s="12"/>
      <c r="G46" s="12"/>
    </row>
    <row r="47" spans="1:7" s="13" customFormat="1" ht="48.75" customHeight="1">
      <c r="A47" s="71"/>
      <c r="B47" s="70" t="s">
        <v>36</v>
      </c>
      <c r="C47" s="12">
        <f t="shared" si="6"/>
        <v>20000000</v>
      </c>
      <c r="D47" s="12"/>
      <c r="E47" s="12"/>
      <c r="F47" s="12">
        <f>10000000</f>
        <v>10000000</v>
      </c>
      <c r="G47" s="12">
        <f>10000000</f>
        <v>10000000</v>
      </c>
    </row>
    <row r="48" spans="1:7" s="13" customFormat="1" ht="33" customHeight="1">
      <c r="A48" s="60"/>
      <c r="B48" s="74" t="s">
        <v>39</v>
      </c>
      <c r="C48" s="12">
        <f t="shared" si="6"/>
        <v>300000</v>
      </c>
      <c r="D48" s="12">
        <v>300000</v>
      </c>
      <c r="E48" s="12"/>
      <c r="F48" s="12"/>
      <c r="G48" s="12"/>
    </row>
    <row r="49" spans="1:7" s="13" customFormat="1" ht="32.25" customHeight="1">
      <c r="A49" s="60"/>
      <c r="B49" s="74" t="s">
        <v>48</v>
      </c>
      <c r="C49" s="12">
        <f t="shared" si="6"/>
        <v>220000</v>
      </c>
      <c r="D49" s="12">
        <v>220000</v>
      </c>
      <c r="E49" s="12"/>
      <c r="F49" s="12"/>
      <c r="G49" s="12"/>
    </row>
    <row r="50" spans="1:7" s="13" customFormat="1" ht="36" customHeight="1">
      <c r="A50" s="60"/>
      <c r="B50" s="74" t="s">
        <v>49</v>
      </c>
      <c r="C50" s="12">
        <f t="shared" si="6"/>
        <v>875000</v>
      </c>
      <c r="D50" s="12">
        <v>875000</v>
      </c>
      <c r="E50" s="12"/>
      <c r="F50" s="12"/>
      <c r="G50" s="12"/>
    </row>
    <row r="51" spans="1:7" s="13" customFormat="1" ht="42" customHeight="1">
      <c r="A51" s="60"/>
      <c r="B51" s="74" t="s">
        <v>50</v>
      </c>
      <c r="C51" s="12">
        <f t="shared" si="6"/>
        <v>375500</v>
      </c>
      <c r="D51" s="12">
        <v>375500</v>
      </c>
      <c r="E51" s="12"/>
      <c r="F51" s="12"/>
      <c r="G51" s="12"/>
    </row>
    <row r="52" spans="1:7" s="13" customFormat="1" ht="42" customHeight="1">
      <c r="A52" s="60"/>
      <c r="B52" s="74" t="s">
        <v>70</v>
      </c>
      <c r="C52" s="12">
        <f t="shared" si="6"/>
        <v>60000</v>
      </c>
      <c r="D52" s="12">
        <v>60000</v>
      </c>
      <c r="E52" s="12"/>
      <c r="F52" s="12"/>
      <c r="G52" s="12"/>
    </row>
    <row r="53" spans="1:7" s="57" customFormat="1" ht="27.75" customHeight="1">
      <c r="A53" s="60"/>
      <c r="B53" s="63" t="s">
        <v>19</v>
      </c>
      <c r="C53" s="9">
        <f>SUM(D53:G53)</f>
        <v>2192000</v>
      </c>
      <c r="D53" s="9">
        <f>D55+D56</f>
        <v>2192000</v>
      </c>
      <c r="E53" s="9"/>
      <c r="F53" s="9"/>
      <c r="G53" s="9"/>
    </row>
    <row r="54" spans="1:7" s="67" customFormat="1" ht="27.75" customHeight="1">
      <c r="A54" s="69"/>
      <c r="B54" s="72" t="s">
        <v>71</v>
      </c>
      <c r="C54" s="12"/>
      <c r="D54" s="12"/>
      <c r="E54" s="12"/>
      <c r="F54" s="12"/>
      <c r="G54" s="12"/>
    </row>
    <row r="55" spans="1:7" s="13" customFormat="1" ht="51.75" customHeight="1">
      <c r="A55" s="60"/>
      <c r="B55" s="74" t="s">
        <v>67</v>
      </c>
      <c r="C55" s="12">
        <f>SUM(D55:G55)</f>
        <v>500000</v>
      </c>
      <c r="D55" s="12">
        <v>500000</v>
      </c>
      <c r="E55" s="10"/>
      <c r="F55" s="10"/>
      <c r="G55" s="10"/>
    </row>
    <row r="56" spans="1:7" s="13" customFormat="1" ht="45.75" customHeight="1">
      <c r="A56" s="60"/>
      <c r="B56" s="66" t="s">
        <v>47</v>
      </c>
      <c r="C56" s="12">
        <f>SUM(D56:G56)</f>
        <v>1692000</v>
      </c>
      <c r="D56" s="15">
        <v>1692000</v>
      </c>
      <c r="E56" s="11"/>
      <c r="F56" s="11"/>
      <c r="G56" s="11"/>
    </row>
    <row r="57" spans="1:7" s="59" customFormat="1" ht="13.8">
      <c r="A57" s="58">
        <v>92114</v>
      </c>
      <c r="B57" s="62" t="s">
        <v>20</v>
      </c>
      <c r="C57" s="20">
        <f>C58+C60+C64+C67+C70</f>
        <v>27204000</v>
      </c>
      <c r="D57" s="20">
        <f>D58+D60+D64+D67+D70</f>
        <v>12204000</v>
      </c>
      <c r="E57" s="20">
        <f t="shared" ref="E57:G57" si="7">E58+E60+E64+E67+E70</f>
        <v>0</v>
      </c>
      <c r="F57" s="20">
        <f t="shared" si="7"/>
        <v>7500000</v>
      </c>
      <c r="G57" s="20">
        <f t="shared" si="7"/>
        <v>7500000</v>
      </c>
    </row>
    <row r="58" spans="1:7" s="57" customFormat="1" ht="32.25" customHeight="1">
      <c r="A58" s="60"/>
      <c r="B58" s="75" t="s">
        <v>21</v>
      </c>
      <c r="C58" s="9">
        <f>SUM(D58:G58)</f>
        <v>34000</v>
      </c>
      <c r="D58" s="19">
        <v>34000</v>
      </c>
      <c r="E58" s="19"/>
      <c r="F58" s="19"/>
      <c r="G58" s="19"/>
    </row>
    <row r="59" spans="1:7" s="67" customFormat="1" ht="26.4">
      <c r="A59" s="65"/>
      <c r="B59" s="78" t="s">
        <v>83</v>
      </c>
      <c r="C59" s="22"/>
      <c r="D59" s="22"/>
      <c r="E59" s="22"/>
      <c r="F59" s="22"/>
      <c r="G59" s="22"/>
    </row>
    <row r="60" spans="1:7" s="57" customFormat="1" ht="31.5" customHeight="1">
      <c r="A60" s="60"/>
      <c r="B60" s="75" t="s">
        <v>22</v>
      </c>
      <c r="C60" s="9">
        <f>SUM(D60:G60)</f>
        <v>17060000</v>
      </c>
      <c r="D60" s="19">
        <f>SUM(D61:D63)</f>
        <v>2060000</v>
      </c>
      <c r="E60" s="19"/>
      <c r="F60" s="19">
        <f t="shared" ref="F60:G60" si="8">SUM(F61:F63)</f>
        <v>7500000</v>
      </c>
      <c r="G60" s="19">
        <f t="shared" si="8"/>
        <v>7500000</v>
      </c>
    </row>
    <row r="61" spans="1:7" s="13" customFormat="1" ht="45" customHeight="1">
      <c r="A61" s="60"/>
      <c r="B61" s="70" t="s">
        <v>68</v>
      </c>
      <c r="C61" s="12">
        <f t="shared" ref="C61:C63" si="9">SUM(D61:G61)</f>
        <v>15000000</v>
      </c>
      <c r="D61" s="12"/>
      <c r="E61" s="12"/>
      <c r="F61" s="12">
        <v>7500000</v>
      </c>
      <c r="G61" s="12">
        <v>7500000</v>
      </c>
    </row>
    <row r="62" spans="1:7" s="13" customFormat="1" ht="36.75" customHeight="1">
      <c r="A62" s="60"/>
      <c r="B62" s="74" t="s">
        <v>37</v>
      </c>
      <c r="C62" s="12">
        <f t="shared" si="9"/>
        <v>60000</v>
      </c>
      <c r="D62" s="12">
        <v>60000</v>
      </c>
      <c r="E62" s="12"/>
      <c r="F62" s="12"/>
      <c r="G62" s="12"/>
    </row>
    <row r="63" spans="1:7" s="13" customFormat="1" ht="24.75" customHeight="1">
      <c r="A63" s="60"/>
      <c r="B63" s="78" t="s">
        <v>77</v>
      </c>
      <c r="C63" s="12">
        <f t="shared" si="9"/>
        <v>2000000</v>
      </c>
      <c r="D63" s="22">
        <v>2000000</v>
      </c>
      <c r="E63" s="23"/>
      <c r="F63" s="23"/>
      <c r="G63" s="23"/>
    </row>
    <row r="64" spans="1:7" s="57" customFormat="1" ht="28.5" customHeight="1">
      <c r="A64" s="60"/>
      <c r="B64" s="75" t="s">
        <v>23</v>
      </c>
      <c r="C64" s="9">
        <f>SUM(D64:G64)</f>
        <v>4330000</v>
      </c>
      <c r="D64" s="19">
        <f>D65+D66</f>
        <v>4330000</v>
      </c>
      <c r="E64" s="19"/>
      <c r="F64" s="19"/>
      <c r="G64" s="19"/>
    </row>
    <row r="65" spans="1:7" s="67" customFormat="1" ht="39" customHeight="1">
      <c r="A65" s="65"/>
      <c r="B65" s="74" t="s">
        <v>38</v>
      </c>
      <c r="C65" s="12">
        <f t="shared" ref="C65:C66" si="10">SUM(D65:G65)</f>
        <v>80000</v>
      </c>
      <c r="D65" s="12">
        <v>80000</v>
      </c>
      <c r="E65" s="12"/>
      <c r="F65" s="12"/>
      <c r="G65" s="12"/>
    </row>
    <row r="66" spans="1:7" s="67" customFormat="1" ht="39" customHeight="1">
      <c r="A66" s="65"/>
      <c r="B66" s="66" t="s">
        <v>41</v>
      </c>
      <c r="C66" s="12">
        <f t="shared" si="10"/>
        <v>4250000</v>
      </c>
      <c r="D66" s="15">
        <v>4250000</v>
      </c>
      <c r="E66" s="15"/>
      <c r="F66" s="15"/>
      <c r="G66" s="15"/>
    </row>
    <row r="67" spans="1:7" s="57" customFormat="1" ht="31.5" customHeight="1">
      <c r="A67" s="60"/>
      <c r="B67" s="75" t="s">
        <v>24</v>
      </c>
      <c r="C67" s="9">
        <f>SUM(D67:G67)</f>
        <v>1780000</v>
      </c>
      <c r="D67" s="19">
        <f>D68+D69</f>
        <v>1780000</v>
      </c>
      <c r="E67" s="19"/>
      <c r="F67" s="19"/>
      <c r="G67" s="19"/>
    </row>
    <row r="68" spans="1:7" s="13" customFormat="1" ht="36.75" customHeight="1">
      <c r="A68" s="60"/>
      <c r="B68" s="74" t="s">
        <v>78</v>
      </c>
      <c r="C68" s="12">
        <f t="shared" ref="C68:C69" si="11">SUM(D68:G68)</f>
        <v>380000</v>
      </c>
      <c r="D68" s="10">
        <v>380000</v>
      </c>
      <c r="E68" s="10"/>
      <c r="F68" s="10"/>
      <c r="G68" s="10"/>
    </row>
    <row r="69" spans="1:7" s="13" customFormat="1" ht="34.5" customHeight="1">
      <c r="A69" s="60"/>
      <c r="B69" s="66" t="s">
        <v>51</v>
      </c>
      <c r="C69" s="12">
        <f t="shared" si="11"/>
        <v>1400000</v>
      </c>
      <c r="D69" s="11">
        <v>1400000</v>
      </c>
      <c r="E69" s="11"/>
      <c r="F69" s="11"/>
      <c r="G69" s="11"/>
    </row>
    <row r="70" spans="1:7" s="57" customFormat="1" ht="29.25" customHeight="1">
      <c r="A70" s="60"/>
      <c r="B70" s="63" t="s">
        <v>25</v>
      </c>
      <c r="C70" s="9">
        <f>SUM(D70:G70)</f>
        <v>4000000</v>
      </c>
      <c r="D70" s="9">
        <v>4000000</v>
      </c>
      <c r="E70" s="9"/>
      <c r="F70" s="9"/>
      <c r="G70" s="9"/>
    </row>
    <row r="71" spans="1:7" s="13" customFormat="1" ht="35.25" customHeight="1">
      <c r="A71" s="76"/>
      <c r="B71" s="81" t="s">
        <v>85</v>
      </c>
      <c r="C71" s="82"/>
      <c r="D71" s="82"/>
      <c r="E71" s="8"/>
      <c r="F71" s="8"/>
      <c r="G71" s="8"/>
    </row>
    <row r="72" spans="1:7" s="13" customFormat="1">
      <c r="A72" s="55">
        <v>92118</v>
      </c>
      <c r="B72" s="90" t="s">
        <v>26</v>
      </c>
      <c r="C72" s="6">
        <f>C73+C76+C78+C80+C82+C84+C86+C88</f>
        <v>7472860</v>
      </c>
      <c r="D72" s="6">
        <f>D73+D76+D78+D80+D82+D84+D86+D88</f>
        <v>2052860</v>
      </c>
      <c r="E72" s="6">
        <f t="shared" ref="E72:G72" si="12">E73+E76+E78+E80+E82+E84+E86+E88</f>
        <v>5420000</v>
      </c>
      <c r="F72" s="6">
        <f t="shared" si="12"/>
        <v>0</v>
      </c>
      <c r="G72" s="6">
        <f t="shared" si="12"/>
        <v>0</v>
      </c>
    </row>
    <row r="73" spans="1:7" s="57" customFormat="1" ht="34.5" customHeight="1">
      <c r="A73" s="60"/>
      <c r="B73" s="75" t="s">
        <v>27</v>
      </c>
      <c r="C73" s="9">
        <f>SUM(D73:G73)</f>
        <v>538000</v>
      </c>
      <c r="D73" s="19">
        <f>D74+D75</f>
        <v>538000</v>
      </c>
      <c r="E73" s="19"/>
      <c r="F73" s="19"/>
      <c r="G73" s="19"/>
    </row>
    <row r="74" spans="1:7" s="67" customFormat="1" ht="39.6">
      <c r="A74" s="65"/>
      <c r="B74" s="74" t="s">
        <v>69</v>
      </c>
      <c r="C74" s="12">
        <f t="shared" ref="C74:C75" si="13">SUM(D74:G74)</f>
        <v>300000</v>
      </c>
      <c r="D74" s="12">
        <v>300000</v>
      </c>
      <c r="E74" s="12"/>
      <c r="F74" s="12"/>
      <c r="G74" s="12"/>
    </row>
    <row r="75" spans="1:7" s="67" customFormat="1" ht="27.75" customHeight="1">
      <c r="A75" s="65"/>
      <c r="B75" s="74" t="s">
        <v>46</v>
      </c>
      <c r="C75" s="12">
        <f t="shared" si="13"/>
        <v>238000</v>
      </c>
      <c r="D75" s="12">
        <v>238000</v>
      </c>
      <c r="E75" s="12"/>
      <c r="F75" s="12"/>
      <c r="G75" s="12"/>
    </row>
    <row r="76" spans="1:7" s="57" customFormat="1" ht="30.75" customHeight="1">
      <c r="A76" s="60"/>
      <c r="B76" s="63" t="s">
        <v>28</v>
      </c>
      <c r="C76" s="9">
        <f>SUM(D76:G76)</f>
        <v>1150000</v>
      </c>
      <c r="D76" s="17"/>
      <c r="E76" s="17">
        <v>1150000</v>
      </c>
      <c r="F76" s="17"/>
      <c r="G76" s="17"/>
    </row>
    <row r="77" spans="1:7" s="67" customFormat="1" ht="37.5" customHeight="1">
      <c r="A77" s="69"/>
      <c r="B77" s="70" t="s">
        <v>84</v>
      </c>
      <c r="C77" s="12"/>
      <c r="D77" s="12"/>
      <c r="E77" s="12"/>
      <c r="F77" s="12"/>
      <c r="G77" s="12"/>
    </row>
    <row r="78" spans="1:7" s="57" customFormat="1" ht="42.75" customHeight="1">
      <c r="A78" s="60"/>
      <c r="B78" s="79" t="s">
        <v>29</v>
      </c>
      <c r="C78" s="9">
        <f>SUM(D78:G78)</f>
        <v>4270000</v>
      </c>
      <c r="D78" s="17"/>
      <c r="E78" s="17">
        <v>4270000</v>
      </c>
      <c r="F78" s="17"/>
      <c r="G78" s="17"/>
    </row>
    <row r="79" spans="1:7" s="13" customFormat="1" ht="30" customHeight="1">
      <c r="A79" s="60"/>
      <c r="B79" s="74" t="s">
        <v>79</v>
      </c>
      <c r="C79" s="12"/>
      <c r="D79" s="12"/>
      <c r="E79" s="10"/>
      <c r="F79" s="10"/>
      <c r="G79" s="10"/>
    </row>
    <row r="80" spans="1:7" s="64" customFormat="1" ht="36.75" customHeight="1">
      <c r="A80" s="60"/>
      <c r="B80" s="79" t="s">
        <v>30</v>
      </c>
      <c r="C80" s="9">
        <f>SUM(D80:G80)</f>
        <v>10000</v>
      </c>
      <c r="D80" s="17">
        <v>10000</v>
      </c>
      <c r="E80" s="17"/>
      <c r="F80" s="17"/>
      <c r="G80" s="17"/>
    </row>
    <row r="81" spans="1:7" s="13" customFormat="1" ht="30" customHeight="1">
      <c r="A81" s="60"/>
      <c r="B81" s="66" t="s">
        <v>80</v>
      </c>
      <c r="C81" s="15"/>
      <c r="D81" s="15"/>
      <c r="E81" s="11"/>
      <c r="F81" s="11"/>
      <c r="G81" s="11"/>
    </row>
    <row r="82" spans="1:7" s="57" customFormat="1" ht="25.5" customHeight="1">
      <c r="A82" s="60"/>
      <c r="B82" s="75" t="s">
        <v>31</v>
      </c>
      <c r="C82" s="9">
        <f>SUM(D82:G82)</f>
        <v>900000</v>
      </c>
      <c r="D82" s="19">
        <v>900000</v>
      </c>
      <c r="E82" s="19"/>
      <c r="F82" s="19"/>
      <c r="G82" s="19"/>
    </row>
    <row r="83" spans="1:7" s="67" customFormat="1" ht="28.5" customHeight="1">
      <c r="A83" s="65"/>
      <c r="B83" s="72" t="s">
        <v>52</v>
      </c>
      <c r="C83" s="12"/>
      <c r="D83" s="12"/>
      <c r="E83" s="12"/>
      <c r="F83" s="12"/>
      <c r="G83" s="12"/>
    </row>
    <row r="84" spans="1:7" s="57" customFormat="1" ht="28.5" customHeight="1">
      <c r="A84" s="60"/>
      <c r="B84" s="79" t="s">
        <v>32</v>
      </c>
      <c r="C84" s="9">
        <f>SUM(D84:G84)</f>
        <v>380660</v>
      </c>
      <c r="D84" s="21">
        <v>380660</v>
      </c>
      <c r="E84" s="21"/>
      <c r="F84" s="21"/>
      <c r="G84" s="21"/>
    </row>
    <row r="85" spans="1:7" s="67" customFormat="1" ht="26.4">
      <c r="A85" s="65"/>
      <c r="B85" s="66" t="s">
        <v>44</v>
      </c>
      <c r="C85" s="14"/>
      <c r="D85" s="15"/>
      <c r="E85" s="15"/>
      <c r="F85" s="15"/>
      <c r="G85" s="15"/>
    </row>
    <row r="86" spans="1:7" s="57" customFormat="1" ht="33" customHeight="1">
      <c r="A86" s="60"/>
      <c r="B86" s="63" t="s">
        <v>33</v>
      </c>
      <c r="C86" s="9">
        <f>SUM(D86:G86)</f>
        <v>64000</v>
      </c>
      <c r="D86" s="9">
        <v>64000</v>
      </c>
      <c r="E86" s="9"/>
      <c r="F86" s="9"/>
      <c r="G86" s="9"/>
    </row>
    <row r="87" spans="1:7" s="67" customFormat="1" ht="21" customHeight="1">
      <c r="A87" s="65"/>
      <c r="B87" s="66" t="s">
        <v>43</v>
      </c>
      <c r="C87" s="12"/>
      <c r="D87" s="12"/>
      <c r="E87" s="12"/>
      <c r="F87" s="12"/>
      <c r="G87" s="12"/>
    </row>
    <row r="88" spans="1:7" s="57" customFormat="1" ht="29.25" customHeight="1">
      <c r="A88" s="60"/>
      <c r="B88" s="63" t="s">
        <v>34</v>
      </c>
      <c r="C88" s="9">
        <f>SUM(D88:G88)</f>
        <v>160200</v>
      </c>
      <c r="D88" s="9">
        <v>160200</v>
      </c>
      <c r="E88" s="9"/>
      <c r="F88" s="9"/>
      <c r="G88" s="9"/>
    </row>
    <row r="89" spans="1:7" s="67" customFormat="1" ht="37.5" customHeight="1">
      <c r="A89" s="91"/>
      <c r="B89" s="92" t="s">
        <v>53</v>
      </c>
      <c r="C89" s="82"/>
      <c r="D89" s="82"/>
      <c r="E89" s="82"/>
      <c r="F89" s="82"/>
      <c r="G89" s="82"/>
    </row>
    <row r="90" spans="1:7" s="13" customFormat="1">
      <c r="B90" s="80"/>
    </row>
    <row r="91" spans="1:7" s="13" customFormat="1" ht="30" customHeight="1">
      <c r="A91" s="107" t="s">
        <v>87</v>
      </c>
      <c r="B91" s="108"/>
      <c r="C91" s="108"/>
      <c r="D91" s="108"/>
      <c r="E91" s="108"/>
      <c r="F91" s="108"/>
      <c r="G91" s="108"/>
    </row>
    <row r="92" spans="1:7" s="13" customFormat="1" ht="25.5" customHeight="1">
      <c r="A92" s="109" t="s">
        <v>88</v>
      </c>
      <c r="B92" s="110"/>
      <c r="C92" s="110"/>
      <c r="D92" s="110"/>
      <c r="E92" s="110"/>
      <c r="F92" s="110"/>
      <c r="G92" s="110"/>
    </row>
    <row r="93" spans="1:7" s="13" customFormat="1" ht="27.75" customHeight="1">
      <c r="A93" s="109" t="s">
        <v>89</v>
      </c>
      <c r="B93" s="110"/>
      <c r="C93" s="110"/>
      <c r="D93" s="110"/>
      <c r="E93" s="110"/>
      <c r="F93" s="110"/>
      <c r="G93" s="110"/>
    </row>
    <row r="94" spans="1:7" s="13" customFormat="1" ht="30.75" customHeight="1">
      <c r="A94" s="109" t="s">
        <v>90</v>
      </c>
      <c r="B94" s="110"/>
      <c r="C94" s="110"/>
      <c r="D94" s="110"/>
      <c r="E94" s="110"/>
      <c r="F94" s="110"/>
      <c r="G94" s="110"/>
    </row>
    <row r="95" spans="1:7" s="13" customFormat="1" ht="27" customHeight="1">
      <c r="A95" s="112" t="s">
        <v>91</v>
      </c>
      <c r="B95" s="110"/>
      <c r="C95" s="110"/>
      <c r="D95" s="110"/>
      <c r="E95" s="110"/>
      <c r="F95" s="110"/>
      <c r="G95" s="110"/>
    </row>
    <row r="96" spans="1:7" s="13" customFormat="1"/>
    <row r="97" s="13" customFormat="1"/>
    <row r="98" s="13" customFormat="1"/>
    <row r="99" s="13" customFormat="1"/>
    <row r="100" s="13" customFormat="1"/>
    <row r="101" s="13" customFormat="1"/>
    <row r="102" s="13" customFormat="1"/>
    <row r="103" s="13" customFormat="1"/>
    <row r="104" s="13" customFormat="1"/>
    <row r="105" s="13" customFormat="1"/>
    <row r="106" s="13" customFormat="1"/>
    <row r="107" s="13" customFormat="1"/>
    <row r="108" s="13" customFormat="1"/>
    <row r="109" s="13" customFormat="1"/>
    <row r="110" s="13" customFormat="1"/>
    <row r="111" s="13" customFormat="1"/>
    <row r="112" s="13" customFormat="1"/>
    <row r="113" s="13" customFormat="1"/>
    <row r="114" s="13" customFormat="1"/>
    <row r="115" s="13" customFormat="1"/>
    <row r="116" s="13" customFormat="1"/>
    <row r="117" s="13" customFormat="1"/>
    <row r="118" s="13" customFormat="1"/>
    <row r="119" s="13" customFormat="1"/>
    <row r="120" s="13" customFormat="1"/>
    <row r="121" s="13" customFormat="1"/>
    <row r="122" s="13" customFormat="1"/>
    <row r="123" s="13" customFormat="1"/>
    <row r="124" s="13" customFormat="1"/>
    <row r="125" s="13" customFormat="1"/>
    <row r="126" s="13" customFormat="1"/>
    <row r="127" s="13" customFormat="1"/>
    <row r="128" s="13" customFormat="1"/>
    <row r="129" s="13" customFormat="1"/>
    <row r="130" s="13" customFormat="1"/>
    <row r="131" s="13" customFormat="1"/>
    <row r="132" s="13" customFormat="1"/>
  </sheetData>
  <mergeCells count="40">
    <mergeCell ref="A94:G94"/>
    <mergeCell ref="A95:G95"/>
    <mergeCell ref="D22:E22"/>
    <mergeCell ref="D12:E12"/>
    <mergeCell ref="D13:E13"/>
    <mergeCell ref="D14:E14"/>
    <mergeCell ref="D15:E15"/>
    <mergeCell ref="F15:G15"/>
    <mergeCell ref="F23:G23"/>
    <mergeCell ref="F16:G16"/>
    <mergeCell ref="F17:G17"/>
    <mergeCell ref="F18:G18"/>
    <mergeCell ref="F19:G19"/>
    <mergeCell ref="F20:G20"/>
    <mergeCell ref="F21:G21"/>
    <mergeCell ref="F22:G22"/>
    <mergeCell ref="A92:G92"/>
    <mergeCell ref="A93:G93"/>
    <mergeCell ref="D16:E16"/>
    <mergeCell ref="D17:E17"/>
    <mergeCell ref="D18:E18"/>
    <mergeCell ref="D19:E19"/>
    <mergeCell ref="D20:E20"/>
    <mergeCell ref="D21:E21"/>
    <mergeCell ref="D23:E23"/>
    <mergeCell ref="C25:C27"/>
    <mergeCell ref="B4:B6"/>
    <mergeCell ref="C4:C6"/>
    <mergeCell ref="D4:E6"/>
    <mergeCell ref="A91:G91"/>
    <mergeCell ref="F11:G11"/>
    <mergeCell ref="F10:G10"/>
    <mergeCell ref="F12:G12"/>
    <mergeCell ref="F13:G13"/>
    <mergeCell ref="F14:G14"/>
    <mergeCell ref="F4:G6"/>
    <mergeCell ref="F7:G9"/>
    <mergeCell ref="D10:E10"/>
    <mergeCell ref="D11:E11"/>
    <mergeCell ref="D7:E9"/>
  </mergeCells>
  <printOptions horizontalCentered="1" verticalCentered="1"/>
  <pageMargins left="0.11811023622047245" right="0.11811023622047245" top="0.15748031496062992" bottom="0.15748031496062992" header="0" footer="0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J1"/>
  <sheetViews>
    <sheetView topLeftCell="A91" zoomScaleNormal="100" workbookViewId="0">
      <selection activeCell="A106" sqref="A1:XFD1048576"/>
    </sheetView>
  </sheetViews>
  <sheetFormatPr defaultColWidth="9" defaultRowHeight="13.2"/>
  <cols>
    <col min="1" max="9" width="9" style="1"/>
    <col min="10" max="10" width="9" style="5"/>
    <col min="11" max="16384" width="9" style="1"/>
  </cols>
  <sheetData/>
  <printOptions horizontalCentered="1" verticalCentered="1"/>
  <pageMargins left="0.11811023622047245" right="0.11811023622047245" top="0.15748031496062992" bottom="0.15748031496062992" header="0" footer="0"/>
  <pageSetup paperSize="8" scale="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do zatwierdzenia do Ministra</vt:lpstr>
      <vt:lpstr>Arkusz1</vt:lpstr>
      <vt:lpstr>Arkusz3</vt:lpstr>
    </vt:vector>
  </TitlesOfParts>
  <Company>MKiDN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ksubda</dc:creator>
  <cp:lastModifiedBy>jwojtal</cp:lastModifiedBy>
  <cp:lastPrinted>2013-02-13T10:13:45Z</cp:lastPrinted>
  <dcterms:created xsi:type="dcterms:W3CDTF">2013-01-29T14:05:36Z</dcterms:created>
  <dcterms:modified xsi:type="dcterms:W3CDTF">2013-03-13T13:44:37Z</dcterms:modified>
</cp:coreProperties>
</file>